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owiconsult-my.sharepoint.com/personal/s_maehr_novus-software_eu1/Documents/Dokumente/__ECO - Aufträge/"/>
    </mc:Choice>
  </mc:AlternateContent>
  <xr:revisionPtr revIDLastSave="116" documentId="8_{BBFB6026-A22B-44E0-A0B5-05C53BD99F24}" xr6:coauthVersionLast="47" xr6:coauthVersionMax="47" xr10:uidLastSave="{B28A5872-8E19-4D04-8DDB-3556B9A1B1AE}"/>
  <bookViews>
    <workbookView xWindow="25080" yWindow="-600" windowWidth="29040" windowHeight="15720" xr2:uid="{5488432E-116F-4041-AC4E-6CAC38A750B3}"/>
  </bookViews>
  <sheets>
    <sheet name="Verteilung Brennstoff" sheetId="1" r:id="rId1"/>
  </sheets>
  <definedNames>
    <definedName name="_xlnm._FilterDatabase" localSheetId="0" hidden="1">'Verteilung Brennstoff'!$A$7:$AT$14</definedName>
    <definedName name="Mengen_2021_2022_2023" localSheetId="0">#REF!</definedName>
    <definedName name="Mengen_2021_2022_202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" i="1" l="1"/>
  <c r="AH8" i="1"/>
  <c r="AI8" i="1"/>
  <c r="AJ8" i="1"/>
  <c r="AG9" i="1"/>
  <c r="AH9" i="1"/>
  <c r="AI9" i="1"/>
  <c r="AJ9" i="1"/>
  <c r="AG10" i="1"/>
  <c r="AH10" i="1"/>
  <c r="AI10" i="1"/>
  <c r="AJ10" i="1"/>
  <c r="AG11" i="1"/>
  <c r="AH11" i="1"/>
  <c r="AI11" i="1"/>
  <c r="AJ11" i="1"/>
  <c r="AG12" i="1"/>
  <c r="AH12" i="1"/>
  <c r="AI12" i="1"/>
  <c r="AJ12" i="1"/>
  <c r="AG13" i="1"/>
  <c r="AH13" i="1"/>
  <c r="AI13" i="1"/>
  <c r="AJ13" i="1"/>
  <c r="AG14" i="1"/>
  <c r="AH14" i="1"/>
  <c r="AI14" i="1"/>
  <c r="AJ14" i="1"/>
  <c r="AF8" i="1"/>
  <c r="AF9" i="1"/>
  <c r="AF10" i="1"/>
  <c r="AF11" i="1"/>
  <c r="AF12" i="1"/>
  <c r="AF13" i="1"/>
  <c r="AF14" i="1"/>
  <c r="W7" i="1"/>
  <c r="X7" i="1"/>
  <c r="Y7" i="1"/>
  <c r="Z7" i="1"/>
  <c r="V7" i="1"/>
  <c r="N8" i="1"/>
  <c r="L9" i="1"/>
  <c r="M9" i="1"/>
  <c r="N9" i="1"/>
  <c r="O9" i="1"/>
  <c r="P9" i="1"/>
  <c r="L10" i="1"/>
  <c r="M10" i="1"/>
  <c r="N10" i="1"/>
  <c r="O10" i="1"/>
  <c r="P10" i="1"/>
  <c r="L11" i="1"/>
  <c r="M11" i="1"/>
  <c r="N11" i="1"/>
  <c r="O11" i="1"/>
  <c r="P11" i="1"/>
  <c r="L12" i="1"/>
  <c r="M12" i="1"/>
  <c r="N12" i="1"/>
  <c r="O12" i="1"/>
  <c r="P12" i="1"/>
  <c r="L13" i="1"/>
  <c r="M13" i="1"/>
  <c r="N13" i="1"/>
  <c r="O13" i="1"/>
  <c r="P13" i="1"/>
  <c r="L14" i="1"/>
  <c r="M14" i="1"/>
  <c r="N14" i="1"/>
  <c r="O14" i="1"/>
  <c r="P14" i="1"/>
  <c r="M8" i="1"/>
  <c r="O8" i="1"/>
  <c r="P8" i="1"/>
  <c r="L8" i="1"/>
  <c r="H4" i="1"/>
  <c r="I4" i="1"/>
  <c r="J4" i="1"/>
  <c r="K4" i="1"/>
  <c r="G4" i="1"/>
  <c r="AP1" i="1"/>
  <c r="AO1" i="1"/>
  <c r="AN1" i="1"/>
  <c r="AM1" i="1"/>
  <c r="AL1" i="1"/>
  <c r="AK1" i="1"/>
  <c r="V1" i="1"/>
  <c r="W1" i="1"/>
  <c r="X1" i="1"/>
  <c r="Y1" i="1"/>
  <c r="Z1" i="1"/>
  <c r="P7" i="1"/>
  <c r="U7" i="1" s="1"/>
  <c r="AE7" i="1" s="1"/>
  <c r="AJ7" i="1" s="1"/>
  <c r="AT7" i="1" s="1"/>
  <c r="O7" i="1"/>
  <c r="T7" i="1" s="1"/>
  <c r="AD7" i="1" s="1"/>
  <c r="AI7" i="1" s="1"/>
  <c r="AS7" i="1" s="1"/>
  <c r="N7" i="1"/>
  <c r="S7" i="1" s="1"/>
  <c r="AC7" i="1" s="1"/>
  <c r="AH7" i="1" s="1"/>
  <c r="AR7" i="1" s="1"/>
  <c r="M7" i="1"/>
  <c r="R7" i="1" s="1"/>
  <c r="AB7" i="1" s="1"/>
  <c r="AG7" i="1" s="1"/>
  <c r="AQ7" i="1" s="1"/>
  <c r="L7" i="1"/>
  <c r="Q7" i="1" s="1"/>
  <c r="AA7" i="1" s="1"/>
  <c r="AF7" i="1" s="1"/>
  <c r="AP7" i="1" s="1"/>
  <c r="AG2" i="1"/>
  <c r="AH2" i="1" s="1"/>
  <c r="AI2" i="1" s="1"/>
  <c r="AJ2" i="1" s="1"/>
  <c r="M2" i="1"/>
  <c r="AT1" i="1"/>
  <c r="AS1" i="1"/>
  <c r="AR1" i="1"/>
  <c r="AQ1" i="1"/>
  <c r="AJ1" i="1"/>
  <c r="AI1" i="1"/>
  <c r="AH1" i="1"/>
  <c r="AG1" i="1"/>
  <c r="AF1" i="1"/>
  <c r="AE1" i="1"/>
  <c r="AD1" i="1"/>
  <c r="AC1" i="1"/>
  <c r="AB1" i="1"/>
  <c r="AA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  <c r="F9" i="1" s="1"/>
  <c r="C1" i="1"/>
  <c r="B1" i="1"/>
  <c r="P4" i="1" l="1"/>
  <c r="L4" i="1"/>
  <c r="O4" i="1"/>
  <c r="N4" i="1"/>
  <c r="M4" i="1"/>
  <c r="F13" i="1"/>
  <c r="Q9" i="1"/>
  <c r="U9" i="1"/>
  <c r="AE9" i="1" s="1"/>
  <c r="T9" i="1"/>
  <c r="AD9" i="1" s="1"/>
  <c r="S9" i="1"/>
  <c r="R9" i="1"/>
  <c r="H2" i="1"/>
  <c r="N2" i="1"/>
  <c r="F10" i="1"/>
  <c r="F8" i="1"/>
  <c r="F12" i="1"/>
  <c r="F11" i="1"/>
  <c r="F14" i="1"/>
  <c r="T13" i="1" l="1"/>
  <c r="AD13" i="1" s="1"/>
  <c r="Q8" i="1"/>
  <c r="V8" i="1" s="1"/>
  <c r="R13" i="1"/>
  <c r="S13" i="1"/>
  <c r="AT13" i="1"/>
  <c r="Q13" i="1"/>
  <c r="U13" i="1"/>
  <c r="AE13" i="1" s="1"/>
  <c r="AS13" i="1"/>
  <c r="AP9" i="1"/>
  <c r="AQ9" i="1"/>
  <c r="AR9" i="1"/>
  <c r="AS9" i="1"/>
  <c r="Q14" i="1"/>
  <c r="R14" i="1"/>
  <c r="S14" i="1"/>
  <c r="T14" i="1"/>
  <c r="AD14" i="1" s="1"/>
  <c r="AT14" i="1"/>
  <c r="AS14" i="1"/>
  <c r="U14" i="1"/>
  <c r="AE14" i="1" s="1"/>
  <c r="AT9" i="1"/>
  <c r="AS10" i="1"/>
  <c r="U10" i="1"/>
  <c r="AE10" i="1" s="1"/>
  <c r="AT10" i="1"/>
  <c r="R10" i="1"/>
  <c r="S10" i="1"/>
  <c r="Q10" i="1"/>
  <c r="T10" i="1"/>
  <c r="AD10" i="1" s="1"/>
  <c r="R11" i="1"/>
  <c r="S11" i="1"/>
  <c r="AS11" i="1"/>
  <c r="U11" i="1"/>
  <c r="AE11" i="1" s="1"/>
  <c r="AT11" i="1"/>
  <c r="Q11" i="1"/>
  <c r="T11" i="1"/>
  <c r="AD11" i="1" s="1"/>
  <c r="Q12" i="1"/>
  <c r="R12" i="1"/>
  <c r="T12" i="1"/>
  <c r="AD12" i="1" s="1"/>
  <c r="U12" i="1"/>
  <c r="AE12" i="1" s="1"/>
  <c r="S12" i="1"/>
  <c r="AS12" i="1"/>
  <c r="AT12" i="1"/>
  <c r="U8" i="1"/>
  <c r="R8" i="1"/>
  <c r="S8" i="1"/>
  <c r="T8" i="1"/>
  <c r="AA9" i="1"/>
  <c r="I2" i="1"/>
  <c r="O2" i="1"/>
  <c r="P2" i="1" s="1"/>
  <c r="AC9" i="1"/>
  <c r="AB9" i="1"/>
  <c r="AR12" i="1" l="1"/>
  <c r="AP11" i="1"/>
  <c r="AP13" i="1"/>
  <c r="AP12" i="1"/>
  <c r="AR10" i="1"/>
  <c r="AR14" i="1"/>
  <c r="AQ10" i="1"/>
  <c r="AQ14" i="1"/>
  <c r="AP10" i="1"/>
  <c r="AQ12" i="1"/>
  <c r="AR11" i="1"/>
  <c r="AP14" i="1"/>
  <c r="AR13" i="1"/>
  <c r="AQ13" i="1"/>
  <c r="AQ11" i="1"/>
  <c r="V9" i="1"/>
  <c r="V12" i="1"/>
  <c r="V11" i="1"/>
  <c r="AC13" i="1"/>
  <c r="V13" i="1"/>
  <c r="AM14" i="1"/>
  <c r="AM8" i="1"/>
  <c r="AM11" i="1"/>
  <c r="AM9" i="1"/>
  <c r="AM12" i="1"/>
  <c r="AM10" i="1"/>
  <c r="AM13" i="1"/>
  <c r="V10" i="1"/>
  <c r="V14" i="1"/>
  <c r="AL12" i="1"/>
  <c r="AL10" i="1"/>
  <c r="AL8" i="1"/>
  <c r="AL11" i="1"/>
  <c r="AL9" i="1"/>
  <c r="AL14" i="1"/>
  <c r="AL13" i="1"/>
  <c r="W8" i="1"/>
  <c r="W9" i="1"/>
  <c r="R4" i="1"/>
  <c r="R3" i="1" s="1"/>
  <c r="W12" i="1"/>
  <c r="W10" i="1"/>
  <c r="W11" i="1"/>
  <c r="W14" i="1"/>
  <c r="W13" i="1"/>
  <c r="Q4" i="1"/>
  <c r="Q3" i="1" s="1"/>
  <c r="AN9" i="1"/>
  <c r="AN14" i="1"/>
  <c r="AN13" i="1"/>
  <c r="AN12" i="1"/>
  <c r="AN10" i="1"/>
  <c r="AN8" i="1"/>
  <c r="AN11" i="1"/>
  <c r="Y11" i="1"/>
  <c r="T4" i="1"/>
  <c r="T3" i="1" s="1"/>
  <c r="Y10" i="1"/>
  <c r="Y8" i="1"/>
  <c r="Y9" i="1"/>
  <c r="Y12" i="1"/>
  <c r="Y14" i="1"/>
  <c r="Y13" i="1"/>
  <c r="X11" i="1"/>
  <c r="X8" i="1"/>
  <c r="S4" i="1"/>
  <c r="S3" i="1" s="1"/>
  <c r="X12" i="1"/>
  <c r="X10" i="1"/>
  <c r="X14" i="1"/>
  <c r="X9" i="1"/>
  <c r="X13" i="1"/>
  <c r="AK12" i="1"/>
  <c r="AK13" i="1"/>
  <c r="AK11" i="1"/>
  <c r="AK10" i="1"/>
  <c r="AK8" i="1"/>
  <c r="AK9" i="1"/>
  <c r="AK14" i="1"/>
  <c r="AO9" i="1"/>
  <c r="AO8" i="1"/>
  <c r="AO14" i="1"/>
  <c r="AO12" i="1"/>
  <c r="AO10" i="1"/>
  <c r="AO13" i="1"/>
  <c r="AO11" i="1"/>
  <c r="Z10" i="1"/>
  <c r="Z11" i="1"/>
  <c r="Z8" i="1"/>
  <c r="Z9" i="1"/>
  <c r="U4" i="1"/>
  <c r="U3" i="1" s="1"/>
  <c r="Z12" i="1"/>
  <c r="Z14" i="1"/>
  <c r="Z13" i="1"/>
  <c r="AB13" i="1"/>
  <c r="AA13" i="1"/>
  <c r="AP8" i="1"/>
  <c r="AR8" i="1"/>
  <c r="AQ8" i="1"/>
  <c r="AT8" i="1"/>
  <c r="AJ4" i="1"/>
  <c r="AE8" i="1"/>
  <c r="AS8" i="1"/>
  <c r="AI4" i="1"/>
  <c r="AD8" i="1"/>
  <c r="AB14" i="1"/>
  <c r="AA11" i="1"/>
  <c r="AB12" i="1"/>
  <c r="J2" i="1"/>
  <c r="K2" i="1" s="1"/>
  <c r="AC10" i="1"/>
  <c r="AH4" i="1"/>
  <c r="AB10" i="1"/>
  <c r="AC11" i="1"/>
  <c r="AA10" i="1"/>
  <c r="AB11" i="1"/>
  <c r="AC12" i="1"/>
  <c r="AC14" i="1"/>
  <c r="AA14" i="1"/>
  <c r="AA12" i="1"/>
  <c r="AG4" i="1"/>
  <c r="AF4" i="1"/>
  <c r="AB8" i="1" l="1"/>
  <c r="AC8" i="1"/>
  <c r="AA8" i="1"/>
</calcChain>
</file>

<file path=xl/sharedStrings.xml><?xml version="1.0" encoding="utf-8"?>
<sst xmlns="http://schemas.openxmlformats.org/spreadsheetml/2006/main" count="47" uniqueCount="33">
  <si>
    <t>VE</t>
  </si>
  <si>
    <t>Geb.Adresse</t>
  </si>
  <si>
    <t>Wohnfläche</t>
  </si>
  <si>
    <t xml:space="preserve">wird versorg von </t>
  </si>
  <si>
    <t>Umlage-faktor</t>
  </si>
  <si>
    <t>0001-00</t>
  </si>
  <si>
    <t>Friedensstr. 1</t>
  </si>
  <si>
    <t>0002-35</t>
  </si>
  <si>
    <t>Friedensstr. 3-5</t>
  </si>
  <si>
    <t>0003-00</t>
  </si>
  <si>
    <t>Friedensstr. 7</t>
  </si>
  <si>
    <t>0004-00</t>
  </si>
  <si>
    <t>Friedensstr. 9</t>
  </si>
  <si>
    <t>0005-00</t>
  </si>
  <si>
    <t>Friedensstr. 7/1</t>
  </si>
  <si>
    <t>0006-00</t>
  </si>
  <si>
    <t>Friedensstr. 9/1</t>
  </si>
  <si>
    <t>0007-00</t>
  </si>
  <si>
    <t>Katharinenstr. 34</t>
  </si>
  <si>
    <t>,</t>
  </si>
  <si>
    <t>Brennstof Verbrauch</t>
  </si>
  <si>
    <t>Brennstoff
Verteilt</t>
  </si>
  <si>
    <r>
      <t xml:space="preserve">laufende Summe zur Kontrolle
</t>
    </r>
    <r>
      <rPr>
        <sz val="8"/>
        <rFont val="Arial"/>
        <family val="2"/>
      </rPr>
      <t>--&gt; Fehler wenn Summe nach einer Verteilung nicht wieder Null wird.</t>
    </r>
  </si>
  <si>
    <t>Abweichung vom Mittelwert
Brennstoff</t>
  </si>
  <si>
    <t>Abweichung vom Mittelwert
Warmwasser</t>
  </si>
  <si>
    <t>Warmwasser
Verteilt</t>
  </si>
  <si>
    <t>Warmwasser Verbrauch</t>
  </si>
  <si>
    <t>Ja</t>
  </si>
  <si>
    <t>WW inkl.</t>
  </si>
  <si>
    <t>Angabe der Spaltennummer für sverweis in andere Datei</t>
  </si>
  <si>
    <t>Kontrollsumme</t>
  </si>
  <si>
    <t>Splatennummer</t>
  </si>
  <si>
    <t>Objektdaten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</si>
</sst>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8"/>
      <color rgb="FF00B05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22"/>
        <bgColor theme="9"/>
      </patternFill>
    </fill>
    <fill>
      <patternFill patternType="solid">
        <fgColor rgb="FFFF0000"/>
        <bgColor indexed="64"/>
      </patternFill>
    </fill>
    <fill>
      <patternFill patternType="solid">
        <fgColor theme="3" tint="0.89999084444715716"/>
        <bgColor rgb="FF70AD47"/>
      </patternFill>
    </fill>
    <fill>
      <patternFill patternType="solid">
        <fgColor theme="7" tint="0.39997558519241921"/>
        <bgColor rgb="FF70AD47"/>
      </patternFill>
    </fill>
    <fill>
      <patternFill patternType="solid">
        <fgColor theme="5" tint="-0.249977111117893"/>
        <bgColor rgb="FF70AD47"/>
      </patternFill>
    </fill>
    <fill>
      <patternFill patternType="solid">
        <fgColor indexed="22"/>
        <bgColor rgb="FF70AD47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vertical="top"/>
    </xf>
    <xf numFmtId="164" fontId="3" fillId="2" borderId="2" xfId="3" applyNumberFormat="1" applyFont="1" applyFill="1" applyBorder="1" applyAlignment="1">
      <alignment horizontal="center"/>
    </xf>
    <xf numFmtId="0" fontId="4" fillId="0" borderId="0" xfId="2" applyFont="1"/>
    <xf numFmtId="0" fontId="1" fillId="0" borderId="0" xfId="2"/>
    <xf numFmtId="0" fontId="8" fillId="0" borderId="1" xfId="2" applyFont="1" applyBorder="1"/>
    <xf numFmtId="4" fontId="8" fillId="0" borderId="1" xfId="3" applyNumberFormat="1" applyFont="1" applyFill="1" applyBorder="1" applyAlignment="1">
      <alignment horizontal="center" vertical="top"/>
    </xf>
    <xf numFmtId="9" fontId="8" fillId="0" borderId="1" xfId="4" applyFont="1" applyFill="1" applyBorder="1" applyAlignment="1">
      <alignment horizontal="center"/>
    </xf>
    <xf numFmtId="4" fontId="8" fillId="0" borderId="1" xfId="3" applyNumberFormat="1" applyFont="1" applyFill="1" applyBorder="1"/>
    <xf numFmtId="0" fontId="8" fillId="0" borderId="0" xfId="2" applyFont="1"/>
    <xf numFmtId="4" fontId="10" fillId="0" borderId="1" xfId="3" applyNumberFormat="1" applyFont="1" applyBorder="1"/>
    <xf numFmtId="0" fontId="1" fillId="0" borderId="0" xfId="2" applyAlignment="1">
      <alignment horizontal="center" vertical="top"/>
    </xf>
    <xf numFmtId="4" fontId="10" fillId="0" borderId="0" xfId="3" applyNumberFormat="1" applyFont="1" applyBorder="1"/>
    <xf numFmtId="4" fontId="1" fillId="0" borderId="0" xfId="2" applyNumberFormat="1"/>
    <xf numFmtId="164" fontId="8" fillId="2" borderId="1" xfId="1" applyNumberFormat="1" applyFont="1" applyFill="1" applyBorder="1" applyAlignment="1">
      <alignment horizontal="right" vertical="top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164" fontId="3" fillId="2" borderId="6" xfId="3" applyNumberFormat="1" applyFont="1" applyFill="1" applyBorder="1" applyAlignment="1">
      <alignment horizontal="center"/>
    </xf>
    <xf numFmtId="164" fontId="3" fillId="2" borderId="7" xfId="3" applyNumberFormat="1" applyFont="1" applyFill="1" applyBorder="1" applyAlignment="1">
      <alignment horizontal="center"/>
    </xf>
    <xf numFmtId="164" fontId="3" fillId="2" borderId="8" xfId="3" applyNumberFormat="1" applyFont="1" applyFill="1" applyBorder="1" applyAlignment="1">
      <alignment horizontal="center"/>
    </xf>
    <xf numFmtId="9" fontId="3" fillId="2" borderId="6" xfId="5" applyFont="1" applyFill="1" applyBorder="1" applyAlignment="1">
      <alignment horizontal="center"/>
    </xf>
    <xf numFmtId="0" fontId="6" fillId="6" borderId="3" xfId="3" applyNumberFormat="1" applyFont="1" applyFill="1" applyBorder="1" applyAlignment="1">
      <alignment horizontal="center" vertical="center" wrapText="1"/>
    </xf>
    <xf numFmtId="0" fontId="6" fillId="6" borderId="4" xfId="3" applyNumberFormat="1" applyFont="1" applyFill="1" applyBorder="1" applyAlignment="1">
      <alignment horizontal="center" vertical="center" wrapText="1"/>
    </xf>
    <xf numFmtId="0" fontId="6" fillId="6" borderId="5" xfId="3" applyNumberFormat="1" applyFont="1" applyFill="1" applyBorder="1" applyAlignment="1">
      <alignment horizontal="center" vertical="center" wrapText="1"/>
    </xf>
    <xf numFmtId="0" fontId="6" fillId="7" borderId="3" xfId="3" applyNumberFormat="1" applyFont="1" applyFill="1" applyBorder="1" applyAlignment="1">
      <alignment horizontal="center" vertical="center" wrapText="1"/>
    </xf>
    <xf numFmtId="0" fontId="6" fillId="7" borderId="4" xfId="3" applyNumberFormat="1" applyFont="1" applyFill="1" applyBorder="1" applyAlignment="1">
      <alignment horizontal="center" vertical="center" wrapText="1"/>
    </xf>
    <xf numFmtId="0" fontId="6" fillId="7" borderId="5" xfId="3" applyNumberFormat="1" applyFont="1" applyFill="1" applyBorder="1" applyAlignment="1">
      <alignment horizontal="center" vertical="center" wrapText="1"/>
    </xf>
    <xf numFmtId="0" fontId="6" fillId="8" borderId="3" xfId="3" applyNumberFormat="1" applyFont="1" applyFill="1" applyBorder="1" applyAlignment="1">
      <alignment horizontal="center" vertical="center" wrapText="1"/>
    </xf>
    <xf numFmtId="0" fontId="6" fillId="8" borderId="4" xfId="3" applyNumberFormat="1" applyFont="1" applyFill="1" applyBorder="1" applyAlignment="1">
      <alignment horizontal="center" vertical="center" wrapText="1"/>
    </xf>
    <xf numFmtId="0" fontId="6" fillId="8" borderId="5" xfId="3" applyNumberFormat="1" applyFont="1" applyFill="1" applyBorder="1" applyAlignment="1">
      <alignment horizontal="center" vertical="center" wrapText="1"/>
    </xf>
    <xf numFmtId="0" fontId="7" fillId="9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1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/>
    </xf>
    <xf numFmtId="0" fontId="7" fillId="2" borderId="1" xfId="3" applyNumberFormat="1" applyFont="1" applyFill="1" applyBorder="1" applyAlignment="1">
      <alignment horizontal="center" vertical="center" wrapText="1"/>
    </xf>
    <xf numFmtId="0" fontId="6" fillId="10" borderId="1" xfId="2" applyFont="1" applyFill="1" applyBorder="1" applyAlignment="1">
      <alignment horizontal="center" vertical="center" wrapText="1"/>
    </xf>
    <xf numFmtId="0" fontId="6" fillId="10" borderId="3" xfId="2" applyFont="1" applyFill="1" applyBorder="1" applyAlignment="1">
      <alignment horizontal="center" vertical="center" wrapText="1"/>
    </xf>
    <xf numFmtId="0" fontId="6" fillId="10" borderId="4" xfId="2" applyFont="1" applyFill="1" applyBorder="1" applyAlignment="1">
      <alignment horizontal="center" vertical="center" wrapText="1"/>
    </xf>
    <xf numFmtId="0" fontId="6" fillId="10" borderId="5" xfId="2" applyFont="1" applyFill="1" applyBorder="1" applyAlignment="1">
      <alignment horizontal="center" vertical="center" wrapText="1"/>
    </xf>
    <xf numFmtId="0" fontId="5" fillId="10" borderId="3" xfId="2" applyFont="1" applyFill="1" applyBorder="1" applyAlignment="1">
      <alignment horizontal="center" vertical="center" wrapText="1"/>
    </xf>
    <xf numFmtId="0" fontId="5" fillId="10" borderId="4" xfId="2" applyFont="1" applyFill="1" applyBorder="1" applyAlignment="1">
      <alignment horizontal="center" vertical="center" wrapText="1"/>
    </xf>
    <xf numFmtId="0" fontId="5" fillId="10" borderId="5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9" fontId="3" fillId="2" borderId="1" xfId="4" applyFont="1" applyFill="1" applyBorder="1"/>
  </cellXfs>
  <cellStyles count="6">
    <cellStyle name="Komma" xfId="1" builtinId="3"/>
    <cellStyle name="Komma 4" xfId="3" xr:uid="{C1C732B2-6E0A-4BD2-9E04-A44F053B9C12}"/>
    <cellStyle name="Prozent" xfId="5" builtinId="5"/>
    <cellStyle name="Prozent 3" xfId="4" xr:uid="{FC7DE088-C258-469B-BD43-7C55156C2D77}"/>
    <cellStyle name="Standard" xfId="0" builtinId="0"/>
    <cellStyle name="Standard 5" xfId="2" xr:uid="{BB36B83A-4428-4036-9149-94596282D11C}"/>
  </cellStyles>
  <dxfs count="15"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A3D0B-62DB-4F5A-9171-803990FA1BB7}">
  <sheetPr>
    <pageSetUpPr fitToPage="1"/>
  </sheetPr>
  <dimension ref="A1:AT15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L8" sqref="L8"/>
    </sheetView>
  </sheetViews>
  <sheetFormatPr baseColWidth="10" defaultColWidth="12.5703125" defaultRowHeight="14.25" x14ac:dyDescent="0.2"/>
  <cols>
    <col min="1" max="1" width="11.42578125" style="7" customWidth="1"/>
    <col min="2" max="2" width="27" style="7" customWidth="1"/>
    <col min="3" max="3" width="15.85546875" style="7" customWidth="1"/>
    <col min="4" max="4" width="17" style="7" bestFit="1" customWidth="1"/>
    <col min="5" max="5" width="17" style="14" customWidth="1"/>
    <col min="6" max="6" width="13.42578125" style="7" customWidth="1"/>
    <col min="7" max="11" width="13.140625" style="15" customWidth="1"/>
    <col min="12" max="16" width="11.28515625" style="15" customWidth="1"/>
    <col min="17" max="21" width="11.140625" style="16" customWidth="1"/>
    <col min="22" max="26" width="11.28515625" style="15" customWidth="1"/>
    <col min="27" max="27" width="10.85546875" style="6" bestFit="1" customWidth="1"/>
    <col min="28" max="28" width="10.5703125" style="6" bestFit="1" customWidth="1"/>
    <col min="29" max="31" width="10.85546875" style="6" bestFit="1" customWidth="1"/>
    <col min="32" max="34" width="13" style="16" customWidth="1"/>
    <col min="35" max="36" width="11.140625" style="16" customWidth="1"/>
    <col min="37" max="41" width="11.28515625" style="15" customWidth="1"/>
    <col min="42" max="42" width="10.85546875" style="6" bestFit="1" customWidth="1"/>
    <col min="43" max="43" width="10.5703125" style="6" bestFit="1" customWidth="1"/>
    <col min="44" max="46" width="10.85546875" style="6" bestFit="1" customWidth="1"/>
    <col min="47" max="16384" width="12.5703125" style="7"/>
  </cols>
  <sheetData>
    <row r="1" spans="1:46" s="40" customFormat="1" x14ac:dyDescent="0.25">
      <c r="A1" s="38" t="s">
        <v>31</v>
      </c>
      <c r="B1" s="39">
        <f>COLUMN()</f>
        <v>2</v>
      </c>
      <c r="C1" s="39">
        <f>COLUMN()</f>
        <v>3</v>
      </c>
      <c r="D1" s="39">
        <f>COLUMN()</f>
        <v>4</v>
      </c>
      <c r="E1" s="39">
        <f>COLUMN()</f>
        <v>5</v>
      </c>
      <c r="F1" s="39">
        <f>COLUMN()</f>
        <v>6</v>
      </c>
      <c r="G1" s="39">
        <f>COLUMN()</f>
        <v>7</v>
      </c>
      <c r="H1" s="39">
        <f>COLUMN()</f>
        <v>8</v>
      </c>
      <c r="I1" s="39">
        <f>COLUMN()</f>
        <v>9</v>
      </c>
      <c r="J1" s="39">
        <f>COLUMN()</f>
        <v>10</v>
      </c>
      <c r="K1" s="39">
        <f>COLUMN()</f>
        <v>11</v>
      </c>
      <c r="L1" s="39">
        <f>COLUMN()</f>
        <v>12</v>
      </c>
      <c r="M1" s="39">
        <f>COLUMN()</f>
        <v>13</v>
      </c>
      <c r="N1" s="39">
        <f>COLUMN()</f>
        <v>14</v>
      </c>
      <c r="O1" s="39">
        <f>COLUMN()</f>
        <v>15</v>
      </c>
      <c r="P1" s="39">
        <f>COLUMN()</f>
        <v>16</v>
      </c>
      <c r="Q1" s="39">
        <f>COLUMN()</f>
        <v>17</v>
      </c>
      <c r="R1" s="39">
        <f>COLUMN()</f>
        <v>18</v>
      </c>
      <c r="S1" s="39">
        <f>COLUMN()</f>
        <v>19</v>
      </c>
      <c r="T1" s="39">
        <f>COLUMN()</f>
        <v>20</v>
      </c>
      <c r="U1" s="39">
        <f>COLUMN()</f>
        <v>21</v>
      </c>
      <c r="V1" s="39">
        <f>COLUMN()</f>
        <v>22</v>
      </c>
      <c r="W1" s="39">
        <f>COLUMN()</f>
        <v>23</v>
      </c>
      <c r="X1" s="39">
        <f>COLUMN()</f>
        <v>24</v>
      </c>
      <c r="Y1" s="39">
        <f>COLUMN()</f>
        <v>25</v>
      </c>
      <c r="Z1" s="39">
        <f>COLUMN()</f>
        <v>26</v>
      </c>
      <c r="AA1" s="39">
        <f>COLUMN()</f>
        <v>27</v>
      </c>
      <c r="AB1" s="39">
        <f>COLUMN()</f>
        <v>28</v>
      </c>
      <c r="AC1" s="39">
        <f>COLUMN()</f>
        <v>29</v>
      </c>
      <c r="AD1" s="39">
        <f>COLUMN()</f>
        <v>30</v>
      </c>
      <c r="AE1" s="39">
        <f>COLUMN()</f>
        <v>31</v>
      </c>
      <c r="AF1" s="39">
        <f>COLUMN()</f>
        <v>32</v>
      </c>
      <c r="AG1" s="39">
        <f>COLUMN()</f>
        <v>33</v>
      </c>
      <c r="AH1" s="39">
        <f>COLUMN()</f>
        <v>34</v>
      </c>
      <c r="AI1" s="39">
        <f>COLUMN()</f>
        <v>35</v>
      </c>
      <c r="AJ1" s="39">
        <f>COLUMN()</f>
        <v>36</v>
      </c>
      <c r="AK1" s="39">
        <f>COLUMN()</f>
        <v>37</v>
      </c>
      <c r="AL1" s="39">
        <f>COLUMN()</f>
        <v>38</v>
      </c>
      <c r="AM1" s="39">
        <f>COLUMN()</f>
        <v>39</v>
      </c>
      <c r="AN1" s="39">
        <f>COLUMN()</f>
        <v>40</v>
      </c>
      <c r="AO1" s="39">
        <f>COLUMN()</f>
        <v>41</v>
      </c>
      <c r="AP1" s="39">
        <f>COLUMN()</f>
        <v>42</v>
      </c>
      <c r="AQ1" s="39">
        <f>COLUMN()</f>
        <v>43</v>
      </c>
      <c r="AR1" s="39">
        <f>COLUMN()</f>
        <v>44</v>
      </c>
      <c r="AS1" s="39">
        <f>COLUMN()</f>
        <v>45</v>
      </c>
      <c r="AT1" s="39">
        <f>COLUMN()</f>
        <v>46</v>
      </c>
    </row>
    <row r="2" spans="1:46" s="40" customFormat="1" x14ac:dyDescent="0.25">
      <c r="A2" s="38" t="s">
        <v>29</v>
      </c>
      <c r="B2" s="39"/>
      <c r="C2" s="39"/>
      <c r="D2" s="39"/>
      <c r="E2" s="41">
        <v>87</v>
      </c>
      <c r="F2" s="39"/>
      <c r="G2" s="41">
        <v>86</v>
      </c>
      <c r="H2" s="41">
        <f>G2+11</f>
        <v>97</v>
      </c>
      <c r="I2" s="41">
        <f t="shared" ref="I2:K2" si="0">H2+11</f>
        <v>108</v>
      </c>
      <c r="J2" s="41">
        <f t="shared" si="0"/>
        <v>119</v>
      </c>
      <c r="K2" s="41">
        <f t="shared" si="0"/>
        <v>130</v>
      </c>
      <c r="L2" s="41">
        <v>89</v>
      </c>
      <c r="M2" s="41">
        <f>L2+11</f>
        <v>100</v>
      </c>
      <c r="N2" s="41">
        <f t="shared" ref="N2:P2" si="1">M2+11</f>
        <v>111</v>
      </c>
      <c r="O2" s="41">
        <f t="shared" si="1"/>
        <v>122</v>
      </c>
      <c r="P2" s="41">
        <f t="shared" si="1"/>
        <v>133</v>
      </c>
      <c r="AA2" s="39"/>
      <c r="AB2" s="39"/>
      <c r="AC2" s="39"/>
      <c r="AD2" s="39"/>
      <c r="AE2" s="39"/>
      <c r="AF2" s="41">
        <v>9</v>
      </c>
      <c r="AG2" s="41">
        <f>AF2+1</f>
        <v>10</v>
      </c>
      <c r="AH2" s="41">
        <f t="shared" ref="AH2:AJ2" si="2">AG2+1</f>
        <v>11</v>
      </c>
      <c r="AI2" s="41">
        <f t="shared" si="2"/>
        <v>12</v>
      </c>
      <c r="AJ2" s="41">
        <f t="shared" si="2"/>
        <v>13</v>
      </c>
      <c r="AQ2" s="39"/>
      <c r="AR2" s="39"/>
      <c r="AS2" s="39"/>
      <c r="AT2" s="39"/>
    </row>
    <row r="3" spans="1:46" s="40" customFormat="1" x14ac:dyDescent="0.25">
      <c r="A3" s="38" t="s">
        <v>30</v>
      </c>
      <c r="B3" s="39"/>
      <c r="C3" s="39"/>
      <c r="D3" s="39"/>
      <c r="E3" s="39"/>
      <c r="F3" s="39"/>
      <c r="G3" s="42"/>
      <c r="H3" s="42"/>
      <c r="I3" s="42"/>
      <c r="J3" s="42"/>
      <c r="K3" s="42"/>
      <c r="L3" s="42"/>
      <c r="M3" s="42"/>
      <c r="N3" s="42"/>
      <c r="O3" s="42"/>
      <c r="P3" s="42"/>
      <c r="Q3" s="43" t="str">
        <f>IF(G4=Q4,"ok","Fehler")</f>
        <v>ok</v>
      </c>
      <c r="R3" s="43" t="str">
        <f>IF(H4=R4,"ok","falsch")</f>
        <v>ok</v>
      </c>
      <c r="S3" s="43" t="str">
        <f>IF(I4=S4,"ok","falsch")</f>
        <v>ok</v>
      </c>
      <c r="T3" s="43" t="str">
        <f>IF(J4=T4,"ok","falsch")</f>
        <v>ok</v>
      </c>
      <c r="U3" s="43" t="str">
        <f>IF(K4=U4,"ok","falsch")</f>
        <v>ok</v>
      </c>
      <c r="AA3" s="39"/>
      <c r="AB3" s="39"/>
      <c r="AC3" s="39"/>
      <c r="AD3" s="39"/>
      <c r="AE3" s="39"/>
      <c r="AF3" s="42"/>
      <c r="AG3" s="42"/>
      <c r="AH3" s="42"/>
      <c r="AI3" s="42"/>
      <c r="AJ3" s="42"/>
      <c r="AQ3" s="39"/>
      <c r="AR3" s="39"/>
      <c r="AS3" s="39"/>
      <c r="AT3" s="39"/>
    </row>
    <row r="4" spans="1:46" s="6" customFormat="1" x14ac:dyDescent="0.2">
      <c r="A4" s="3"/>
      <c r="B4" s="3"/>
      <c r="C4" s="3"/>
      <c r="D4" s="3"/>
      <c r="E4" s="4"/>
      <c r="F4" s="3"/>
      <c r="G4" s="5">
        <f>SUM(G8:G5002)</f>
        <v>143151</v>
      </c>
      <c r="H4" s="5">
        <f t="shared" ref="H4:U4" si="3">SUM(H8:H5002)</f>
        <v>143151</v>
      </c>
      <c r="I4" s="5">
        <f t="shared" si="3"/>
        <v>130577</v>
      </c>
      <c r="J4" s="5">
        <f t="shared" si="3"/>
        <v>0</v>
      </c>
      <c r="K4" s="5">
        <f t="shared" si="3"/>
        <v>0</v>
      </c>
      <c r="L4" s="5">
        <f t="shared" si="3"/>
        <v>38019.599999999999</v>
      </c>
      <c r="M4" s="5">
        <f t="shared" si="3"/>
        <v>38019.599999999999</v>
      </c>
      <c r="N4" s="5">
        <f t="shared" si="3"/>
        <v>33445.79</v>
      </c>
      <c r="O4" s="5">
        <f t="shared" si="3"/>
        <v>0</v>
      </c>
      <c r="P4" s="5">
        <f t="shared" si="3"/>
        <v>0</v>
      </c>
      <c r="Q4" s="5">
        <f t="shared" si="3"/>
        <v>143151</v>
      </c>
      <c r="R4" s="5">
        <f t="shared" si="3"/>
        <v>143151</v>
      </c>
      <c r="S4" s="5">
        <f t="shared" si="3"/>
        <v>130576.99999999999</v>
      </c>
      <c r="T4" s="5">
        <f t="shared" si="3"/>
        <v>0</v>
      </c>
      <c r="U4" s="5">
        <f t="shared" si="3"/>
        <v>0</v>
      </c>
      <c r="V4" s="2"/>
      <c r="W4" s="2"/>
      <c r="X4" s="2"/>
      <c r="Y4" s="2"/>
      <c r="Z4" s="2"/>
      <c r="AA4" s="1"/>
      <c r="AB4" s="1"/>
      <c r="AC4" s="1"/>
      <c r="AD4" s="1"/>
      <c r="AE4" s="1"/>
      <c r="AF4" s="5">
        <f>SUM(AF8:AF4716)-L4</f>
        <v>0</v>
      </c>
      <c r="AG4" s="5">
        <f>SUM(AG8:AG4716)-M4</f>
        <v>0</v>
      </c>
      <c r="AH4" s="5">
        <f>SUM(AH8:AH4716)-N4</f>
        <v>0</v>
      </c>
      <c r="AI4" s="5">
        <f>SUM(AI8:AI4716)-O4</f>
        <v>0</v>
      </c>
      <c r="AJ4" s="5">
        <f>SUM(AJ8:AJ4716)-P4</f>
        <v>0</v>
      </c>
      <c r="AK4" s="2"/>
      <c r="AL4" s="2"/>
      <c r="AM4" s="2"/>
      <c r="AN4" s="2"/>
      <c r="AO4" s="2"/>
      <c r="AP4" s="1"/>
      <c r="AQ4" s="1"/>
      <c r="AR4" s="1"/>
      <c r="AS4" s="1"/>
      <c r="AT4" s="1"/>
    </row>
    <row r="5" spans="1:46" s="6" customFormat="1" x14ac:dyDescent="0.2">
      <c r="A5" s="3"/>
      <c r="B5" s="3"/>
      <c r="C5" s="3"/>
      <c r="D5" s="3"/>
      <c r="E5" s="4"/>
      <c r="F5" s="3"/>
      <c r="G5" s="21"/>
      <c r="H5" s="22"/>
      <c r="I5" s="22"/>
      <c r="J5" s="22"/>
      <c r="K5" s="23"/>
      <c r="L5" s="24">
        <v>0.35</v>
      </c>
      <c r="M5" s="24">
        <v>0.35</v>
      </c>
      <c r="N5" s="24">
        <v>0.35</v>
      </c>
      <c r="O5" s="24">
        <v>0.35</v>
      </c>
      <c r="P5" s="24">
        <v>0.35</v>
      </c>
      <c r="Q5" s="21"/>
      <c r="R5" s="22"/>
      <c r="S5" s="22"/>
      <c r="T5" s="22"/>
      <c r="U5" s="23"/>
      <c r="V5" s="2"/>
      <c r="W5" s="2"/>
      <c r="X5" s="2"/>
      <c r="Y5" s="2"/>
      <c r="Z5" s="2"/>
      <c r="AA5" s="1"/>
      <c r="AB5" s="1"/>
      <c r="AC5" s="1"/>
      <c r="AD5" s="1"/>
      <c r="AE5" s="1"/>
      <c r="AF5" s="5"/>
      <c r="AG5" s="5"/>
      <c r="AH5" s="5"/>
      <c r="AI5" s="5"/>
      <c r="AJ5" s="5"/>
      <c r="AK5" s="2"/>
      <c r="AL5" s="2"/>
      <c r="AM5" s="2"/>
      <c r="AN5" s="2"/>
      <c r="AO5" s="2"/>
      <c r="AP5" s="1"/>
      <c r="AQ5" s="1"/>
      <c r="AR5" s="1"/>
      <c r="AS5" s="1"/>
      <c r="AT5" s="1"/>
    </row>
    <row r="6" spans="1:46" s="6" customFormat="1" ht="31.5" customHeight="1" x14ac:dyDescent="0.2">
      <c r="A6" s="25" t="s">
        <v>32</v>
      </c>
      <c r="B6" s="26"/>
      <c r="C6" s="26"/>
      <c r="D6" s="26"/>
      <c r="E6" s="26"/>
      <c r="F6" s="27"/>
      <c r="G6" s="31" t="s">
        <v>20</v>
      </c>
      <c r="H6" s="32"/>
      <c r="I6" s="32"/>
      <c r="J6" s="32"/>
      <c r="K6" s="33"/>
      <c r="L6" s="28" t="s">
        <v>26</v>
      </c>
      <c r="M6" s="29"/>
      <c r="N6" s="29"/>
      <c r="O6" s="29"/>
      <c r="P6" s="30"/>
      <c r="Q6" s="18" t="s">
        <v>21</v>
      </c>
      <c r="R6" s="19"/>
      <c r="S6" s="19"/>
      <c r="T6" s="19"/>
      <c r="U6" s="20"/>
      <c r="V6" s="18" t="s">
        <v>22</v>
      </c>
      <c r="W6" s="19"/>
      <c r="X6" s="19"/>
      <c r="Y6" s="19"/>
      <c r="Z6" s="20"/>
      <c r="AA6" s="52" t="s">
        <v>23</v>
      </c>
      <c r="AB6" s="53"/>
      <c r="AC6" s="53"/>
      <c r="AD6" s="53"/>
      <c r="AE6" s="54"/>
      <c r="AF6" s="45" t="s">
        <v>25</v>
      </c>
      <c r="AG6" s="45"/>
      <c r="AH6" s="45"/>
      <c r="AI6" s="45"/>
      <c r="AJ6" s="45"/>
      <c r="AK6" s="46" t="s">
        <v>22</v>
      </c>
      <c r="AL6" s="47"/>
      <c r="AM6" s="47"/>
      <c r="AN6" s="47"/>
      <c r="AO6" s="48"/>
      <c r="AP6" s="49" t="s">
        <v>24</v>
      </c>
      <c r="AQ6" s="50"/>
      <c r="AR6" s="50"/>
      <c r="AS6" s="50"/>
      <c r="AT6" s="51"/>
    </row>
    <row r="7" spans="1:46" s="37" customFormat="1" ht="46.5" customHeight="1" x14ac:dyDescent="0.2">
      <c r="A7" s="36" t="s">
        <v>0</v>
      </c>
      <c r="B7" s="36" t="s">
        <v>1</v>
      </c>
      <c r="C7" s="36" t="s">
        <v>2</v>
      </c>
      <c r="D7" s="36" t="s">
        <v>3</v>
      </c>
      <c r="E7" s="36" t="s">
        <v>28</v>
      </c>
      <c r="F7" s="36" t="s">
        <v>4</v>
      </c>
      <c r="G7" s="35">
        <v>2020</v>
      </c>
      <c r="H7" s="35">
        <v>2021</v>
      </c>
      <c r="I7" s="35">
        <v>2022</v>
      </c>
      <c r="J7" s="35">
        <v>2023</v>
      </c>
      <c r="K7" s="35">
        <v>2024</v>
      </c>
      <c r="L7" s="35">
        <f>G7</f>
        <v>2020</v>
      </c>
      <c r="M7" s="35">
        <f t="shared" ref="M7:AJ7" si="4">H7</f>
        <v>2021</v>
      </c>
      <c r="N7" s="35">
        <f t="shared" si="4"/>
        <v>2022</v>
      </c>
      <c r="O7" s="35">
        <f t="shared" si="4"/>
        <v>2023</v>
      </c>
      <c r="P7" s="35">
        <f t="shared" si="4"/>
        <v>2024</v>
      </c>
      <c r="Q7" s="34">
        <f>L7</f>
        <v>2020</v>
      </c>
      <c r="R7" s="34">
        <f>M7</f>
        <v>2021</v>
      </c>
      <c r="S7" s="34">
        <f>N7</f>
        <v>2022</v>
      </c>
      <c r="T7" s="34">
        <f>O7</f>
        <v>2023</v>
      </c>
      <c r="U7" s="34">
        <f>P7</f>
        <v>2024</v>
      </c>
      <c r="V7" s="34">
        <f>G7</f>
        <v>2020</v>
      </c>
      <c r="W7" s="34">
        <f t="shared" ref="W7:Z7" si="5">H7</f>
        <v>2021</v>
      </c>
      <c r="X7" s="34">
        <f t="shared" si="5"/>
        <v>2022</v>
      </c>
      <c r="Y7" s="34">
        <f t="shared" si="5"/>
        <v>2023</v>
      </c>
      <c r="Z7" s="34">
        <f t="shared" si="5"/>
        <v>2024</v>
      </c>
      <c r="AA7" s="44">
        <f>Q7</f>
        <v>2020</v>
      </c>
      <c r="AB7" s="44">
        <f>R7</f>
        <v>2021</v>
      </c>
      <c r="AC7" s="44">
        <f>S7</f>
        <v>2022</v>
      </c>
      <c r="AD7" s="44">
        <f>T7</f>
        <v>2023</v>
      </c>
      <c r="AE7" s="44">
        <f>U7</f>
        <v>2024</v>
      </c>
      <c r="AF7" s="34">
        <f t="shared" si="4"/>
        <v>2020</v>
      </c>
      <c r="AG7" s="34">
        <f t="shared" si="4"/>
        <v>2021</v>
      </c>
      <c r="AH7" s="34">
        <f t="shared" si="4"/>
        <v>2022</v>
      </c>
      <c r="AI7" s="34">
        <f t="shared" si="4"/>
        <v>2023</v>
      </c>
      <c r="AJ7" s="34">
        <f t="shared" si="4"/>
        <v>2024</v>
      </c>
      <c r="AK7" s="44"/>
      <c r="AL7" s="44"/>
      <c r="AM7" s="44"/>
      <c r="AN7" s="44"/>
      <c r="AO7" s="44"/>
      <c r="AP7" s="44">
        <f>AF7</f>
        <v>2020</v>
      </c>
      <c r="AQ7" s="44">
        <f>AG7</f>
        <v>2021</v>
      </c>
      <c r="AR7" s="44">
        <f>AH7</f>
        <v>2022</v>
      </c>
      <c r="AS7" s="44">
        <f>AI7</f>
        <v>2023</v>
      </c>
      <c r="AT7" s="44">
        <f>AJ7</f>
        <v>2024</v>
      </c>
    </row>
    <row r="8" spans="1:46" s="12" customFormat="1" x14ac:dyDescent="0.2">
      <c r="A8" s="8" t="s">
        <v>5</v>
      </c>
      <c r="B8" s="8" t="s">
        <v>6</v>
      </c>
      <c r="C8" s="8">
        <v>387.99</v>
      </c>
      <c r="D8" s="8" t="s">
        <v>5</v>
      </c>
      <c r="E8" s="9" t="s">
        <v>27</v>
      </c>
      <c r="F8" s="10">
        <f>C8/SUMIF(D:D,D8,C:C)</f>
        <v>0.25174866011757224</v>
      </c>
      <c r="G8" s="11">
        <v>28549</v>
      </c>
      <c r="H8" s="11">
        <v>28549</v>
      </c>
      <c r="I8" s="11">
        <v>13537</v>
      </c>
      <c r="J8" s="11"/>
      <c r="K8" s="11"/>
      <c r="L8" s="11">
        <f>IF($C8*1.2*20&gt;G8*0.5,G8*L$5,$C8*1.2*20)</f>
        <v>9311.7599999999984</v>
      </c>
      <c r="M8" s="11">
        <f>IF($C8*1.2*20&gt;H8*0.5,H8*M$5,$C8*1.2*20)</f>
        <v>9311.7599999999984</v>
      </c>
      <c r="N8" s="11">
        <f>IF($C8*1.2*20&gt;I8*0.5,I8*N$5,$C8*1.2*20)</f>
        <v>4737.95</v>
      </c>
      <c r="O8" s="11">
        <f>IF($C8*1.2*20&gt;J8*0.5,J8*O$5,$C8*1.2*20)</f>
        <v>0</v>
      </c>
      <c r="P8" s="11">
        <f>IF($C8*1.2*20&gt;K8*0.5,K8*P$5,$C8*1.2*20)</f>
        <v>0</v>
      </c>
      <c r="Q8" s="17">
        <f>VLOOKUP($D8,$A$8:$K$5002,G$1,FALSE)*$F8</f>
        <v>7187.1724976965697</v>
      </c>
      <c r="R8" s="17">
        <f>VLOOKUP($D8,$A$8:$K$5002,H$1,FALSE)*$F8</f>
        <v>7187.1724976965697</v>
      </c>
      <c r="S8" s="17">
        <f>VLOOKUP($D8,$A$8:$K$5002,I$1,FALSE)*$F8</f>
        <v>3407.9216120115752</v>
      </c>
      <c r="T8" s="17">
        <f>VLOOKUP($D8,$A$8:$K$5002,J$1,FALSE)*$F8</f>
        <v>0</v>
      </c>
      <c r="U8" s="17">
        <f>VLOOKUP($D8,$A$8:$K$5002,K$1,FALSE)*$F8</f>
        <v>0</v>
      </c>
      <c r="V8" s="17">
        <f>SUM(Q$8:Q8)-SUM(G$8:G8)</f>
        <v>-21361.827502303429</v>
      </c>
      <c r="W8" s="17">
        <f>SUM(R$8:R8)-SUM(H$8:H8)</f>
        <v>-21361.827502303429</v>
      </c>
      <c r="X8" s="17">
        <f>SUM(S$8:S8)-SUM(I$8:I8)</f>
        <v>-10129.078387988426</v>
      </c>
      <c r="Y8" s="17">
        <f>SUM(T$8:T8)-SUM(J$8:J8)</f>
        <v>0</v>
      </c>
      <c r="Z8" s="17">
        <f>SUM(U$8:U8)-SUM(K$8:K8)</f>
        <v>0</v>
      </c>
      <c r="AA8" s="55">
        <f>IF(Q8=0,"",ABS(Q8/AVERAGE($Q8:$U8)-1))</f>
        <v>1.0208819990089899</v>
      </c>
      <c r="AB8" s="55">
        <f>IF(R8=0,"",ABS(R8/AVERAGE($Q8:$U8)-1))</f>
        <v>1.0208819990089899</v>
      </c>
      <c r="AC8" s="55">
        <f>IF(S8=0,"",ABS(S8/AVERAGE($Q8:$U8)-1))</f>
        <v>4.1763998017979809E-2</v>
      </c>
      <c r="AD8" s="55" t="str">
        <f>IF(T8=0,"",ABS(T8/AVERAGE($Q8:$U8)-1))</f>
        <v/>
      </c>
      <c r="AE8" s="55" t="str">
        <f>IF(U8=0,"",ABS(U8/AVERAGE($Q8:$U8)-1))</f>
        <v/>
      </c>
      <c r="AF8" s="17">
        <f>VLOOKUP($D8,$A$8:$P$5002,L$1,FALSE)*$F8</f>
        <v>2344.2231033364042</v>
      </c>
      <c r="AG8" s="17">
        <f t="shared" ref="AG8:AJ14" si="6">VLOOKUP($D8,$A$8:$P$5002,M$1,FALSE)*$F8</f>
        <v>2344.2231033364042</v>
      </c>
      <c r="AH8" s="17">
        <f t="shared" si="6"/>
        <v>1192.7725642040514</v>
      </c>
      <c r="AI8" s="17">
        <f t="shared" si="6"/>
        <v>0</v>
      </c>
      <c r="AJ8" s="17">
        <f t="shared" si="6"/>
        <v>0</v>
      </c>
      <c r="AK8" s="17">
        <f>SUM(AF$8:AF8)-SUM(L$8:L8)</f>
        <v>-6967.5368966635942</v>
      </c>
      <c r="AL8" s="17">
        <f>SUM(AG$8:AG8)-SUM(M$8:M8)</f>
        <v>-6967.5368966635942</v>
      </c>
      <c r="AM8" s="17">
        <f>SUM(AH$8:AH8)-SUM(N$8:N8)</f>
        <v>-3545.1774357959484</v>
      </c>
      <c r="AN8" s="17">
        <f>SUM(AI$8:AI8)-SUM(O$8:O8)</f>
        <v>0</v>
      </c>
      <c r="AO8" s="17">
        <f>SUM(AJ$8:AJ8)-SUM(P$8:P8)</f>
        <v>0</v>
      </c>
      <c r="AP8" s="55">
        <f>IF(AF8=0,"",ABS(AF8/AVERAGE($Q8:$U8)-1))</f>
        <v>0.3408536844340625</v>
      </c>
      <c r="AQ8" s="55">
        <f>IF(AG8=0,"",ABS(AG8/AVERAGE($Q8:$U8)-1))</f>
        <v>0.3408536844340625</v>
      </c>
      <c r="AR8" s="55">
        <f>IF(AH8=0,"",ABS(AH8/AVERAGE($Q8:$U8)-1))</f>
        <v>0.66461739930629293</v>
      </c>
      <c r="AS8" s="55" t="str">
        <f>IF(AI8=0,"",ABS(AI8/AVERAGE($Q8:$U8)-1))</f>
        <v/>
      </c>
      <c r="AT8" s="55" t="str">
        <f>IF(AJ8=0,"",ABS(AJ8/AVERAGE($Q8:$U8)-1))</f>
        <v/>
      </c>
    </row>
    <row r="9" spans="1:46" s="12" customFormat="1" x14ac:dyDescent="0.2">
      <c r="A9" s="8" t="s">
        <v>7</v>
      </c>
      <c r="B9" s="8" t="s">
        <v>8</v>
      </c>
      <c r="C9" s="8">
        <v>727.96</v>
      </c>
      <c r="D9" s="8" t="s">
        <v>5</v>
      </c>
      <c r="E9" s="9" t="s">
        <v>27</v>
      </c>
      <c r="F9" s="10">
        <f>C9/SUMIF(D:D,D9,C:C)</f>
        <v>0.47233937632203898</v>
      </c>
      <c r="G9" s="11"/>
      <c r="H9" s="11"/>
      <c r="I9" s="11"/>
      <c r="J9" s="11"/>
      <c r="K9" s="11"/>
      <c r="L9" s="11">
        <f t="shared" ref="L9:L14" si="7">IF($C9*1.2*20&gt;G9*0.5,G9*L$5,$C9*1.2*20)</f>
        <v>0</v>
      </c>
      <c r="M9" s="11">
        <f t="shared" ref="M9:M14" si="8">IF($C9*1.2*20&gt;H9*0.5,H9*M$5,$C9*1.2*20)</f>
        <v>0</v>
      </c>
      <c r="N9" s="11">
        <f t="shared" ref="N9:N14" si="9">IF($C9*1.2*20&gt;I9*0.5,I9*N$5,$C9*1.2*20)</f>
        <v>0</v>
      </c>
      <c r="O9" s="11">
        <f t="shared" ref="O9:O14" si="10">IF($C9*1.2*20&gt;J9*0.5,J9*O$5,$C9*1.2*20)</f>
        <v>0</v>
      </c>
      <c r="P9" s="11">
        <f t="shared" ref="P9:P14" si="11">IF($C9*1.2*20&gt;K9*0.5,K9*P$5,$C9*1.2*20)</f>
        <v>0</v>
      </c>
      <c r="Q9" s="17">
        <f>VLOOKUP($D9,$A$8:$K$5002,G$1,FALSE)*$F9</f>
        <v>13484.816854617891</v>
      </c>
      <c r="R9" s="17">
        <f>VLOOKUP($D9,$A$8:$K$5002,H$1,FALSE)*$F9</f>
        <v>13484.816854617891</v>
      </c>
      <c r="S9" s="17">
        <f>VLOOKUP($D9,$A$8:$K$5002,I$1,FALSE)*$F9</f>
        <v>6394.0581372714414</v>
      </c>
      <c r="T9" s="17">
        <f>VLOOKUP($D9,$A$8:$K$5002,J$1,FALSE)*$F9</f>
        <v>0</v>
      </c>
      <c r="U9" s="17">
        <f>VLOOKUP($D9,$A$8:$K$5002,K$1,FALSE)*$F9</f>
        <v>0</v>
      </c>
      <c r="V9" s="17">
        <f>SUM(Q$8:Q9)-SUM(G$8:G9)</f>
        <v>-7877.0106476855399</v>
      </c>
      <c r="W9" s="17">
        <f>SUM(R$8:R9)-SUM(H$8:H9)</f>
        <v>-7877.0106476855399</v>
      </c>
      <c r="X9" s="17">
        <f>SUM(S$8:S9)-SUM(I$8:I9)</f>
        <v>-3735.0202507169834</v>
      </c>
      <c r="Y9" s="17">
        <f>SUM(T$8:T9)-SUM(J$8:J9)</f>
        <v>0</v>
      </c>
      <c r="Z9" s="17">
        <f>SUM(U$8:U9)-SUM(K$8:K9)</f>
        <v>0</v>
      </c>
      <c r="AA9" s="55">
        <f>IF(Q9=0,"",ABS(Q9/AVERAGE($Q9:$U9)-1))</f>
        <v>1.0208819990089899</v>
      </c>
      <c r="AB9" s="55">
        <f>IF(R9=0,"",ABS(R9/AVERAGE($Q9:$U9)-1))</f>
        <v>1.0208819990089899</v>
      </c>
      <c r="AC9" s="55">
        <f>IF(S9=0,"",ABS(S9/AVERAGE($Q9:$U9)-1))</f>
        <v>4.1763998017979809E-2</v>
      </c>
      <c r="AD9" s="55" t="str">
        <f>IF(T9=0,"",ABS(T9/AVERAGE($Q9:$U9)-1))</f>
        <v/>
      </c>
      <c r="AE9" s="55" t="str">
        <f>IF(U9=0,"",ABS(U9/AVERAGE($Q9:$U9)-1))</f>
        <v/>
      </c>
      <c r="AF9" s="17">
        <f t="shared" ref="AF9:AF14" si="12">VLOOKUP($D9,$A$8:$P$5002,L$1,FALSE)*$F9</f>
        <v>4398.3109108605086</v>
      </c>
      <c r="AG9" s="17">
        <f t="shared" si="6"/>
        <v>4398.3109108605086</v>
      </c>
      <c r="AH9" s="17">
        <f t="shared" si="6"/>
        <v>2237.9203480450046</v>
      </c>
      <c r="AI9" s="17">
        <f t="shared" si="6"/>
        <v>0</v>
      </c>
      <c r="AJ9" s="17">
        <f t="shared" si="6"/>
        <v>0</v>
      </c>
      <c r="AK9" s="17">
        <f>SUM(AF$8:AF9)-SUM(L$8:L9)</f>
        <v>-2569.2259858030857</v>
      </c>
      <c r="AL9" s="17">
        <f>SUM(AG$8:AG9)-SUM(M$8:M9)</f>
        <v>-2569.2259858030857</v>
      </c>
      <c r="AM9" s="17">
        <f>SUM(AH$8:AH9)-SUM(N$8:N9)</f>
        <v>-1307.2570877509438</v>
      </c>
      <c r="AN9" s="17">
        <f>SUM(AI$8:AI9)-SUM(O$8:O9)</f>
        <v>0</v>
      </c>
      <c r="AO9" s="17">
        <f>SUM(AJ$8:AJ9)-SUM(P$8:P9)</f>
        <v>0</v>
      </c>
      <c r="AP9" s="55">
        <f t="shared" ref="AP9:AT14" si="13">IF(AF9=0,"",ABS(AF9/AVERAGE($Q9:$U9)-1))</f>
        <v>0.34085368443406261</v>
      </c>
      <c r="AQ9" s="55">
        <f t="shared" si="13"/>
        <v>0.34085368443406261</v>
      </c>
      <c r="AR9" s="55">
        <f t="shared" si="13"/>
        <v>0.66461739930629293</v>
      </c>
      <c r="AS9" s="55" t="str">
        <f t="shared" si="13"/>
        <v/>
      </c>
      <c r="AT9" s="55" t="str">
        <f t="shared" si="13"/>
        <v/>
      </c>
    </row>
    <row r="10" spans="1:46" s="12" customFormat="1" x14ac:dyDescent="0.2">
      <c r="A10" s="8" t="s">
        <v>9</v>
      </c>
      <c r="B10" s="8" t="s">
        <v>10</v>
      </c>
      <c r="C10" s="8">
        <v>425.23</v>
      </c>
      <c r="D10" s="8" t="s">
        <v>5</v>
      </c>
      <c r="E10" s="9" t="s">
        <v>27</v>
      </c>
      <c r="F10" s="10">
        <f>C10/SUMIF(D:D,D10,C:C)</f>
        <v>0.27591196356038877</v>
      </c>
      <c r="G10" s="11"/>
      <c r="H10" s="11"/>
      <c r="I10" s="11"/>
      <c r="J10" s="13"/>
      <c r="K10" s="13"/>
      <c r="L10" s="11">
        <f t="shared" si="7"/>
        <v>0</v>
      </c>
      <c r="M10" s="11">
        <f t="shared" si="8"/>
        <v>0</v>
      </c>
      <c r="N10" s="11">
        <f t="shared" si="9"/>
        <v>0</v>
      </c>
      <c r="O10" s="11">
        <f t="shared" si="10"/>
        <v>0</v>
      </c>
      <c r="P10" s="11">
        <f t="shared" si="11"/>
        <v>0</v>
      </c>
      <c r="Q10" s="17">
        <f>VLOOKUP($D10,$A$8:$K$5002,G$1,FALSE)*$F10</f>
        <v>7877.010647685539</v>
      </c>
      <c r="R10" s="17">
        <f>VLOOKUP($D10,$A$8:$K$5002,H$1,FALSE)*$F10</f>
        <v>7877.010647685539</v>
      </c>
      <c r="S10" s="17">
        <f>VLOOKUP($D10,$A$8:$K$5002,I$1,FALSE)*$F10</f>
        <v>3735.0202507169829</v>
      </c>
      <c r="T10" s="17">
        <f>VLOOKUP($D10,$A$8:$K$5002,J$1,FALSE)*$F10</f>
        <v>0</v>
      </c>
      <c r="U10" s="17">
        <f>VLOOKUP($D10,$A$8:$K$5002,K$1,FALSE)*$F10</f>
        <v>0</v>
      </c>
      <c r="V10" s="17">
        <f>SUM(Q$8:Q10)-SUM(G$8:G10)</f>
        <v>0</v>
      </c>
      <c r="W10" s="17">
        <f>SUM(R$8:R10)-SUM(H$8:H10)</f>
        <v>0</v>
      </c>
      <c r="X10" s="17">
        <f>SUM(S$8:S10)-SUM(I$8:I10)</f>
        <v>0</v>
      </c>
      <c r="Y10" s="17">
        <f>SUM(T$8:T10)-SUM(J$8:J10)</f>
        <v>0</v>
      </c>
      <c r="Z10" s="17">
        <f>SUM(U$8:U10)-SUM(K$8:K10)</f>
        <v>0</v>
      </c>
      <c r="AA10" s="55">
        <f>IF(Q10=0,"",ABS(Q10/AVERAGE($Q10:$U10)-1))</f>
        <v>1.0208819990089899</v>
      </c>
      <c r="AB10" s="55">
        <f>IF(R10=0,"",ABS(R10/AVERAGE($Q10:$U10)-1))</f>
        <v>1.0208819990089899</v>
      </c>
      <c r="AC10" s="55">
        <f>IF(S10=0,"",ABS(S10/AVERAGE($Q10:$U10)-1))</f>
        <v>4.1763998017979698E-2</v>
      </c>
      <c r="AD10" s="55" t="str">
        <f>IF(T10=0,"",ABS(T10/AVERAGE($Q10:$U10)-1))</f>
        <v/>
      </c>
      <c r="AE10" s="55" t="str">
        <f>IF(U10=0,"",ABS(U10/AVERAGE($Q10:$U10)-1))</f>
        <v/>
      </c>
      <c r="AF10" s="17">
        <f t="shared" si="12"/>
        <v>2569.2259858030852</v>
      </c>
      <c r="AG10" s="17">
        <f t="shared" si="6"/>
        <v>2569.2259858030852</v>
      </c>
      <c r="AH10" s="17">
        <f t="shared" si="6"/>
        <v>1307.257087750944</v>
      </c>
      <c r="AI10" s="17">
        <f t="shared" si="6"/>
        <v>0</v>
      </c>
      <c r="AJ10" s="17">
        <f t="shared" si="6"/>
        <v>0</v>
      </c>
      <c r="AK10" s="17">
        <f>SUM(AF$8:AF10)-SUM(L$8:L10)</f>
        <v>0</v>
      </c>
      <c r="AL10" s="17">
        <f>SUM(AG$8:AG10)-SUM(M$8:M10)</f>
        <v>0</v>
      </c>
      <c r="AM10" s="17">
        <f>SUM(AH$8:AH10)-SUM(N$8:N10)</f>
        <v>0</v>
      </c>
      <c r="AN10" s="17">
        <f>SUM(AI$8:AI10)-SUM(O$8:O10)</f>
        <v>0</v>
      </c>
      <c r="AO10" s="17">
        <f>SUM(AJ$8:AJ10)-SUM(P$8:P10)</f>
        <v>0</v>
      </c>
      <c r="AP10" s="55">
        <f t="shared" si="13"/>
        <v>0.3408536844340625</v>
      </c>
      <c r="AQ10" s="55">
        <f t="shared" si="13"/>
        <v>0.3408536844340625</v>
      </c>
      <c r="AR10" s="55">
        <f t="shared" si="13"/>
        <v>0.66461739930629293</v>
      </c>
      <c r="AS10" s="55" t="str">
        <f t="shared" si="13"/>
        <v/>
      </c>
      <c r="AT10" s="55" t="str">
        <f t="shared" si="13"/>
        <v/>
      </c>
    </row>
    <row r="11" spans="1:46" s="12" customFormat="1" x14ac:dyDescent="0.2">
      <c r="A11" s="8" t="s">
        <v>11</v>
      </c>
      <c r="B11" s="8" t="s">
        <v>12</v>
      </c>
      <c r="C11" s="8">
        <v>444.61</v>
      </c>
      <c r="D11" s="8" t="s">
        <v>11</v>
      </c>
      <c r="E11" s="9" t="s">
        <v>27</v>
      </c>
      <c r="F11" s="10">
        <f>C11/SUMIF(D:D,D11,C:C)</f>
        <v>1</v>
      </c>
      <c r="G11" s="11">
        <v>30429</v>
      </c>
      <c r="H11" s="11">
        <v>30429</v>
      </c>
      <c r="I11" s="11">
        <v>30538</v>
      </c>
      <c r="J11" s="13"/>
      <c r="K11" s="13"/>
      <c r="L11" s="11">
        <f t="shared" si="7"/>
        <v>10670.640000000001</v>
      </c>
      <c r="M11" s="11">
        <f t="shared" si="8"/>
        <v>10670.640000000001</v>
      </c>
      <c r="N11" s="11">
        <f t="shared" si="9"/>
        <v>10670.640000000001</v>
      </c>
      <c r="O11" s="11">
        <f t="shared" si="10"/>
        <v>0</v>
      </c>
      <c r="P11" s="11">
        <f t="shared" si="11"/>
        <v>0</v>
      </c>
      <c r="Q11" s="17">
        <f>VLOOKUP($D11,$A$8:$K$5002,G$1,FALSE)*$F11</f>
        <v>30429</v>
      </c>
      <c r="R11" s="17">
        <f>VLOOKUP($D11,$A$8:$K$5002,H$1,FALSE)*$F11</f>
        <v>30429</v>
      </c>
      <c r="S11" s="17">
        <f>VLOOKUP($D11,$A$8:$K$5002,I$1,FALSE)*$F11</f>
        <v>30538</v>
      </c>
      <c r="T11" s="17">
        <f>VLOOKUP($D11,$A$8:$K$5002,J$1,FALSE)*$F11</f>
        <v>0</v>
      </c>
      <c r="U11" s="17">
        <f>VLOOKUP($D11,$A$8:$K$5002,K$1,FALSE)*$F11</f>
        <v>0</v>
      </c>
      <c r="V11" s="17">
        <f>SUM(Q$8:Q11)-SUM(G$8:G11)</f>
        <v>0</v>
      </c>
      <c r="W11" s="17">
        <f>SUM(R$8:R11)-SUM(H$8:H11)</f>
        <v>0</v>
      </c>
      <c r="X11" s="17">
        <f>SUM(S$8:S11)-SUM(I$8:I11)</f>
        <v>0</v>
      </c>
      <c r="Y11" s="17">
        <f>SUM(T$8:T11)-SUM(J$8:J11)</f>
        <v>0</v>
      </c>
      <c r="Z11" s="17">
        <f>SUM(U$8:U11)-SUM(K$8:K11)</f>
        <v>0</v>
      </c>
      <c r="AA11" s="55">
        <f>IF(Q11=0,"",ABS(Q11/AVERAGE($Q11:$U11)-1))</f>
        <v>0.6646789793864063</v>
      </c>
      <c r="AB11" s="55">
        <f>IF(R11=0,"",ABS(R11/AVERAGE($Q11:$U11)-1))</f>
        <v>0.6646789793864063</v>
      </c>
      <c r="AC11" s="55">
        <f>IF(S11=0,"",ABS(S11/AVERAGE($Q11:$U11)-1))</f>
        <v>0.67064204122718718</v>
      </c>
      <c r="AD11" s="55" t="str">
        <f>IF(T11=0,"",ABS(T11/AVERAGE($Q11:$U11)-1))</f>
        <v/>
      </c>
      <c r="AE11" s="55" t="str">
        <f>IF(U11=0,"",ABS(U11/AVERAGE($Q11:$U11)-1))</f>
        <v/>
      </c>
      <c r="AF11" s="17">
        <f t="shared" si="12"/>
        <v>10670.640000000001</v>
      </c>
      <c r="AG11" s="17">
        <f t="shared" si="6"/>
        <v>10670.640000000001</v>
      </c>
      <c r="AH11" s="17">
        <f t="shared" si="6"/>
        <v>10670.640000000001</v>
      </c>
      <c r="AI11" s="17">
        <f t="shared" si="6"/>
        <v>0</v>
      </c>
      <c r="AJ11" s="17">
        <f t="shared" si="6"/>
        <v>0</v>
      </c>
      <c r="AK11" s="17">
        <f>SUM(AF$8:AF11)-SUM(L$8:L11)</f>
        <v>0</v>
      </c>
      <c r="AL11" s="17">
        <f>SUM(AG$8:AG11)-SUM(M$8:M11)</f>
        <v>0</v>
      </c>
      <c r="AM11" s="17">
        <f>SUM(AH$8:AH11)-SUM(N$8:N11)</f>
        <v>0</v>
      </c>
      <c r="AN11" s="17">
        <f>SUM(AI$8:AI11)-SUM(O$8:O11)</f>
        <v>0</v>
      </c>
      <c r="AO11" s="17">
        <f>SUM(AJ$8:AJ11)-SUM(P$8:P11)</f>
        <v>0</v>
      </c>
      <c r="AP11" s="55">
        <f t="shared" si="13"/>
        <v>0.41624141100266965</v>
      </c>
      <c r="AQ11" s="55">
        <f t="shared" si="13"/>
        <v>0.41624141100266965</v>
      </c>
      <c r="AR11" s="55">
        <f t="shared" si="13"/>
        <v>0.41624141100266965</v>
      </c>
      <c r="AS11" s="55" t="str">
        <f t="shared" si="13"/>
        <v/>
      </c>
      <c r="AT11" s="55" t="str">
        <f t="shared" si="13"/>
        <v/>
      </c>
    </row>
    <row r="12" spans="1:46" x14ac:dyDescent="0.2">
      <c r="A12" s="8" t="s">
        <v>13</v>
      </c>
      <c r="B12" s="8" t="s">
        <v>14</v>
      </c>
      <c r="C12" s="8">
        <v>376.36</v>
      </c>
      <c r="D12" s="8" t="s">
        <v>13</v>
      </c>
      <c r="E12" s="9" t="s">
        <v>27</v>
      </c>
      <c r="F12" s="10">
        <f>C12/SUMIF(D:D,D12,C:C)</f>
        <v>1</v>
      </c>
      <c r="G12" s="11">
        <v>32201</v>
      </c>
      <c r="H12" s="11">
        <v>32201</v>
      </c>
      <c r="I12" s="11">
        <v>41105</v>
      </c>
      <c r="J12" s="13"/>
      <c r="K12" s="13"/>
      <c r="L12" s="11">
        <f t="shared" si="7"/>
        <v>9032.64</v>
      </c>
      <c r="M12" s="11">
        <f t="shared" si="8"/>
        <v>9032.64</v>
      </c>
      <c r="N12" s="11">
        <f t="shared" si="9"/>
        <v>9032.64</v>
      </c>
      <c r="O12" s="11">
        <f t="shared" si="10"/>
        <v>0</v>
      </c>
      <c r="P12" s="11">
        <f t="shared" si="11"/>
        <v>0</v>
      </c>
      <c r="Q12" s="17">
        <f>VLOOKUP($D12,$A$8:$K$5002,G$1,FALSE)*$F12</f>
        <v>32201</v>
      </c>
      <c r="R12" s="17">
        <f>VLOOKUP($D12,$A$8:$K$5002,H$1,FALSE)*$F12</f>
        <v>32201</v>
      </c>
      <c r="S12" s="17">
        <f>VLOOKUP($D12,$A$8:$K$5002,I$1,FALSE)*$F12</f>
        <v>41105</v>
      </c>
      <c r="T12" s="17">
        <f>VLOOKUP($D12,$A$8:$K$5002,J$1,FALSE)*$F12</f>
        <v>0</v>
      </c>
      <c r="U12" s="17">
        <f>VLOOKUP($D12,$A$8:$K$5002,K$1,FALSE)*$F12</f>
        <v>0</v>
      </c>
      <c r="V12" s="17">
        <f>SUM(Q$8:Q12)-SUM(G$8:G12)</f>
        <v>0</v>
      </c>
      <c r="W12" s="17">
        <f>SUM(R$8:R12)-SUM(H$8:H12)</f>
        <v>0</v>
      </c>
      <c r="X12" s="17">
        <f>SUM(S$8:S12)-SUM(I$8:I12)</f>
        <v>0</v>
      </c>
      <c r="Y12" s="17">
        <f>SUM(T$8:T12)-SUM(J$8:J12)</f>
        <v>0</v>
      </c>
      <c r="Z12" s="17">
        <f>SUM(U$8:U12)-SUM(K$8:K12)</f>
        <v>0</v>
      </c>
      <c r="AA12" s="55">
        <f>IF(Q12=0,"",ABS(Q12/AVERAGE($Q12:$U12)-1))</f>
        <v>0.52601249206213785</v>
      </c>
      <c r="AB12" s="55">
        <f>IF(R12=0,"",ABS(R12/AVERAGE($Q12:$U12)-1))</f>
        <v>0.52601249206213785</v>
      </c>
      <c r="AC12" s="55">
        <f>IF(S12=0,"",ABS(S12/AVERAGE($Q12:$U12)-1))</f>
        <v>0.94797501587572386</v>
      </c>
      <c r="AD12" s="55" t="str">
        <f>IF(T12=0,"",ABS(T12/AVERAGE($Q12:$U12)-1))</f>
        <v/>
      </c>
      <c r="AE12" s="55" t="str">
        <f>IF(U12=0,"",ABS(U12/AVERAGE($Q12:$U12)-1))</f>
        <v/>
      </c>
      <c r="AF12" s="17">
        <f t="shared" si="12"/>
        <v>9032.64</v>
      </c>
      <c r="AG12" s="17">
        <f t="shared" si="6"/>
        <v>9032.64</v>
      </c>
      <c r="AH12" s="17">
        <f t="shared" si="6"/>
        <v>9032.64</v>
      </c>
      <c r="AI12" s="17">
        <f t="shared" si="6"/>
        <v>0</v>
      </c>
      <c r="AJ12" s="17">
        <f t="shared" si="6"/>
        <v>0</v>
      </c>
      <c r="AK12" s="17">
        <f>SUM(AF$8:AF12)-SUM(L$8:L12)</f>
        <v>0</v>
      </c>
      <c r="AL12" s="17">
        <f>SUM(AG$8:AG12)-SUM(M$8:M12)</f>
        <v>0</v>
      </c>
      <c r="AM12" s="17">
        <f>SUM(AH$8:AH12)-SUM(N$8:N12)</f>
        <v>0</v>
      </c>
      <c r="AN12" s="17">
        <f>SUM(AI$8:AI12)-SUM(O$8:O12)</f>
        <v>0</v>
      </c>
      <c r="AO12" s="17">
        <f>SUM(AJ$8:AJ12)-SUM(P$8:P12)</f>
        <v>0</v>
      </c>
      <c r="AP12" s="55">
        <f t="shared" si="13"/>
        <v>0.57194119821433653</v>
      </c>
      <c r="AQ12" s="55">
        <f t="shared" si="13"/>
        <v>0.57194119821433653</v>
      </c>
      <c r="AR12" s="55">
        <f t="shared" si="13"/>
        <v>0.57194119821433653</v>
      </c>
      <c r="AS12" s="55" t="str">
        <f t="shared" si="13"/>
        <v/>
      </c>
      <c r="AT12" s="55" t="str">
        <f t="shared" si="13"/>
        <v/>
      </c>
    </row>
    <row r="13" spans="1:46" x14ac:dyDescent="0.2">
      <c r="A13" s="8" t="s">
        <v>15</v>
      </c>
      <c r="B13" s="8" t="s">
        <v>16</v>
      </c>
      <c r="C13" s="8">
        <v>375.19</v>
      </c>
      <c r="D13" s="8" t="s">
        <v>15</v>
      </c>
      <c r="E13" s="9" t="s">
        <v>27</v>
      </c>
      <c r="F13" s="10">
        <f>C13/SUMIF(D:D,D13,C:C)</f>
        <v>0.47581545173235934</v>
      </c>
      <c r="G13" s="11">
        <v>51972</v>
      </c>
      <c r="H13" s="11">
        <v>51972</v>
      </c>
      <c r="I13" s="11">
        <v>45397</v>
      </c>
      <c r="J13" s="13"/>
      <c r="K13" s="13"/>
      <c r="L13" s="11">
        <f t="shared" si="7"/>
        <v>9004.56</v>
      </c>
      <c r="M13" s="11">
        <f t="shared" si="8"/>
        <v>9004.56</v>
      </c>
      <c r="N13" s="11">
        <f t="shared" si="9"/>
        <v>9004.56</v>
      </c>
      <c r="O13" s="11">
        <f t="shared" si="10"/>
        <v>0</v>
      </c>
      <c r="P13" s="11">
        <f t="shared" si="11"/>
        <v>0</v>
      </c>
      <c r="Q13" s="17">
        <f>VLOOKUP($D13,$A$8:$K$5002,G$1,FALSE)*$F13</f>
        <v>24729.08065743418</v>
      </c>
      <c r="R13" s="17">
        <f>VLOOKUP($D13,$A$8:$K$5002,H$1,FALSE)*$F13</f>
        <v>24729.08065743418</v>
      </c>
      <c r="S13" s="17">
        <f>VLOOKUP($D13,$A$8:$K$5002,I$1,FALSE)*$F13</f>
        <v>21600.594062293916</v>
      </c>
      <c r="T13" s="17">
        <f>VLOOKUP($D13,$A$8:$K$5002,J$1,FALSE)*$F13</f>
        <v>0</v>
      </c>
      <c r="U13" s="17">
        <f>VLOOKUP($D13,$A$8:$K$5002,K$1,FALSE)*$F13</f>
        <v>0</v>
      </c>
      <c r="V13" s="17">
        <f>SUM(Q$8:Q13)-SUM(G$8:G13)</f>
        <v>-27242.919342565816</v>
      </c>
      <c r="W13" s="17">
        <f>SUM(R$8:R13)-SUM(H$8:H13)</f>
        <v>-27242.919342565816</v>
      </c>
      <c r="X13" s="17">
        <f>SUM(S$8:S13)-SUM(I$8:I13)</f>
        <v>-23796.405937706091</v>
      </c>
      <c r="Y13" s="17">
        <f>SUM(T$8:T13)-SUM(J$8:J13)</f>
        <v>0</v>
      </c>
      <c r="Z13" s="17">
        <f>SUM(U$8:U13)-SUM(K$8:K13)</f>
        <v>0</v>
      </c>
      <c r="AA13" s="55">
        <f>IF(Q13=0,"",ABS(Q13/AVERAGE($Q13:$U13)-1))</f>
        <v>0.74004459592476279</v>
      </c>
      <c r="AB13" s="55">
        <f>IF(R13=0,"",ABS(R13/AVERAGE($Q13:$U13)-1))</f>
        <v>0.74004459592476279</v>
      </c>
      <c r="AC13" s="55">
        <f>IF(S13=0,"",ABS(S13/AVERAGE($Q13:$U13)-1))</f>
        <v>0.51991080815047419</v>
      </c>
      <c r="AD13" s="55" t="str">
        <f>IF(T13=0,"",ABS(T13/AVERAGE($Q13:$U13)-1))</f>
        <v/>
      </c>
      <c r="AE13" s="55" t="str">
        <f>IF(U13=0,"",ABS(U13/AVERAGE($Q13:$U13)-1))</f>
        <v/>
      </c>
      <c r="AF13" s="17">
        <f t="shared" si="12"/>
        <v>4284.5087840511333</v>
      </c>
      <c r="AG13" s="17">
        <f t="shared" si="6"/>
        <v>4284.5087840511333</v>
      </c>
      <c r="AH13" s="17">
        <f t="shared" si="6"/>
        <v>4284.5087840511333</v>
      </c>
      <c r="AI13" s="17">
        <f t="shared" si="6"/>
        <v>0</v>
      </c>
      <c r="AJ13" s="17">
        <f t="shared" si="6"/>
        <v>0</v>
      </c>
      <c r="AK13" s="17">
        <f>SUM(AF$8:AF13)-SUM(L$8:L13)</f>
        <v>-4720.0512159488644</v>
      </c>
      <c r="AL13" s="17">
        <f>SUM(AG$8:AG13)-SUM(M$8:M13)</f>
        <v>-4720.0512159488644</v>
      </c>
      <c r="AM13" s="17">
        <f>SUM(AH$8:AH13)-SUM(N$8:N13)</f>
        <v>-4720.051215948868</v>
      </c>
      <c r="AN13" s="17">
        <f>SUM(AI$8:AI13)-SUM(O$8:O13)</f>
        <v>0</v>
      </c>
      <c r="AO13" s="17">
        <f>SUM(AJ$8:AJ13)-SUM(P$8:P13)</f>
        <v>0</v>
      </c>
      <c r="AP13" s="55">
        <f t="shared" si="13"/>
        <v>0.69852351330177243</v>
      </c>
      <c r="AQ13" s="55">
        <f t="shared" si="13"/>
        <v>0.69852351330177243</v>
      </c>
      <c r="AR13" s="55">
        <f t="shared" si="13"/>
        <v>0.69852351330177243</v>
      </c>
      <c r="AS13" s="55" t="str">
        <f t="shared" si="13"/>
        <v/>
      </c>
      <c r="AT13" s="55" t="str">
        <f t="shared" si="13"/>
        <v/>
      </c>
    </row>
    <row r="14" spans="1:46" x14ac:dyDescent="0.2">
      <c r="A14" s="8" t="s">
        <v>17</v>
      </c>
      <c r="B14" s="8" t="s">
        <v>18</v>
      </c>
      <c r="C14" s="8">
        <v>413.33</v>
      </c>
      <c r="D14" s="8" t="s">
        <v>15</v>
      </c>
      <c r="E14" s="9" t="s">
        <v>27</v>
      </c>
      <c r="F14" s="10">
        <f>C14/SUMIF(D:D,D14,C:C)</f>
        <v>0.5241845482676406</v>
      </c>
      <c r="G14" s="11"/>
      <c r="H14" s="11"/>
      <c r="I14" s="11"/>
      <c r="J14" s="13"/>
      <c r="K14" s="13"/>
      <c r="L14" s="11">
        <f t="shared" si="7"/>
        <v>0</v>
      </c>
      <c r="M14" s="11">
        <f t="shared" si="8"/>
        <v>0</v>
      </c>
      <c r="N14" s="11">
        <f t="shared" si="9"/>
        <v>0</v>
      </c>
      <c r="O14" s="11">
        <f t="shared" si="10"/>
        <v>0</v>
      </c>
      <c r="P14" s="11">
        <f t="shared" si="11"/>
        <v>0</v>
      </c>
      <c r="Q14" s="17">
        <f>VLOOKUP($D14,$A$8:$K$5002,G$1,FALSE)*$F14</f>
        <v>27242.919342565816</v>
      </c>
      <c r="R14" s="17">
        <f>VLOOKUP($D14,$A$8:$K$5002,H$1,FALSE)*$F14</f>
        <v>27242.919342565816</v>
      </c>
      <c r="S14" s="17">
        <f>VLOOKUP($D14,$A$8:$K$5002,I$1,FALSE)*$F14</f>
        <v>23796.40593770608</v>
      </c>
      <c r="T14" s="17">
        <f>VLOOKUP($D14,$A$8:$K$5002,J$1,FALSE)*$F14</f>
        <v>0</v>
      </c>
      <c r="U14" s="17">
        <f>VLOOKUP($D14,$A$8:$K$5002,K$1,FALSE)*$F14</f>
        <v>0</v>
      </c>
      <c r="V14" s="17">
        <f>SUM(Q$8:Q14)-SUM(G$8:G14)</f>
        <v>0</v>
      </c>
      <c r="W14" s="17">
        <f>SUM(R$8:R14)-SUM(H$8:H14)</f>
        <v>0</v>
      </c>
      <c r="X14" s="17">
        <f>SUM(S$8:S14)-SUM(I$8:I14)</f>
        <v>0</v>
      </c>
      <c r="Y14" s="17">
        <f>SUM(T$8:T14)-SUM(J$8:J14)</f>
        <v>0</v>
      </c>
      <c r="Z14" s="17">
        <f>SUM(U$8:U14)-SUM(K$8:K14)</f>
        <v>0</v>
      </c>
      <c r="AA14" s="55">
        <f>IF(Q14=0,"",ABS(Q14/AVERAGE($Q14:$U14)-1))</f>
        <v>0.74004459592476279</v>
      </c>
      <c r="AB14" s="55">
        <f>IF(R14=0,"",ABS(R14/AVERAGE($Q14:$U14)-1))</f>
        <v>0.74004459592476279</v>
      </c>
      <c r="AC14" s="55">
        <f>IF(S14=0,"",ABS(S14/AVERAGE($Q14:$U14)-1))</f>
        <v>0.51991080815047463</v>
      </c>
      <c r="AD14" s="55" t="str">
        <f>IF(T14=0,"",ABS(T14/AVERAGE($Q14:$U14)-1))</f>
        <v/>
      </c>
      <c r="AE14" s="55" t="str">
        <f>IF(U14=0,"",ABS(U14/AVERAGE($Q14:$U14)-1))</f>
        <v/>
      </c>
      <c r="AF14" s="17">
        <f t="shared" si="12"/>
        <v>4720.0512159488653</v>
      </c>
      <c r="AG14" s="17">
        <f t="shared" si="6"/>
        <v>4720.0512159488653</v>
      </c>
      <c r="AH14" s="17">
        <f t="shared" si="6"/>
        <v>4720.0512159488653</v>
      </c>
      <c r="AI14" s="17">
        <f t="shared" si="6"/>
        <v>0</v>
      </c>
      <c r="AJ14" s="17">
        <f t="shared" si="6"/>
        <v>0</v>
      </c>
      <c r="AK14" s="17">
        <f>SUM(AF$8:AF14)-SUM(L$8:L14)</f>
        <v>0</v>
      </c>
      <c r="AL14" s="17">
        <f>SUM(AG$8:AG14)-SUM(M$8:M14)</f>
        <v>0</v>
      </c>
      <c r="AM14" s="17">
        <f>SUM(AH$8:AH14)-SUM(N$8:N14)</f>
        <v>0</v>
      </c>
      <c r="AN14" s="17">
        <f>SUM(AI$8:AI14)-SUM(O$8:O14)</f>
        <v>0</v>
      </c>
      <c r="AO14" s="17">
        <f>SUM(AJ$8:AJ14)-SUM(P$8:P14)</f>
        <v>0</v>
      </c>
      <c r="AP14" s="55">
        <f t="shared" si="13"/>
        <v>0.69852351330177243</v>
      </c>
      <c r="AQ14" s="55">
        <f t="shared" si="13"/>
        <v>0.69852351330177243</v>
      </c>
      <c r="AR14" s="55">
        <f t="shared" si="13"/>
        <v>0.69852351330177243</v>
      </c>
      <c r="AS14" s="55" t="str">
        <f t="shared" si="13"/>
        <v/>
      </c>
      <c r="AT14" s="55" t="str">
        <f t="shared" si="13"/>
        <v/>
      </c>
    </row>
    <row r="15" spans="1:46" x14ac:dyDescent="0.2">
      <c r="A15" s="7" t="s">
        <v>19</v>
      </c>
    </row>
  </sheetData>
  <autoFilter ref="A7:AT14" xr:uid="{6F7D033F-76A6-4D1E-BF3D-54E2B4ABB61A}"/>
  <mergeCells count="9">
    <mergeCell ref="A6:F6"/>
    <mergeCell ref="AP6:AT6"/>
    <mergeCell ref="G6:K6"/>
    <mergeCell ref="L6:P6"/>
    <mergeCell ref="Q6:U6"/>
    <mergeCell ref="AA6:AE6"/>
    <mergeCell ref="AF6:AJ6"/>
    <mergeCell ref="V6:Z6"/>
    <mergeCell ref="AK6:AO6"/>
  </mergeCells>
  <phoneticPr fontId="12" type="noConversion"/>
  <conditionalFormatting sqref="D7:E7">
    <cfRule type="duplicateValues" dxfId="4" priority="6"/>
  </conditionalFormatting>
  <conditionalFormatting sqref="D15:E1048576">
    <cfRule type="duplicateValues" dxfId="3" priority="7"/>
  </conditionalFormatting>
  <conditionalFormatting sqref="AA8:AE1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P8:AT14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048576 E3 D1:D5 D7:D10">
    <cfRule type="duplicateValues" dxfId="2" priority="2"/>
  </conditionalFormatting>
  <conditionalFormatting sqref="E3 D1:D5 D7:D1048576">
    <cfRule type="duplicateValues" dxfId="1" priority="1"/>
  </conditionalFormatting>
  <conditionalFormatting sqref="Q3:U3">
    <cfRule type="expression" dxfId="0" priority="12">
      <formula>G4=Q4</formula>
    </cfRule>
  </conditionalFormatting>
  <pageMargins left="0.70866141732283472" right="0.70866141732283472" top="0.78740157480314965" bottom="0.78740157480314965" header="0.31496062992125984" footer="0.31496062992125984"/>
  <pageSetup paperSize="9" fitToHeight="0" orientation="portrait" horizontalDpi="1200" verticalDpi="1200" r:id="rId1"/>
  <headerFoot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Verteilung Brennstoff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Mähr</dc:creator>
  <cp:lastModifiedBy>Stefan Mähr</cp:lastModifiedBy>
  <dcterms:created xsi:type="dcterms:W3CDTF">2024-12-06T12:18:41Z</dcterms:created>
  <dcterms:modified xsi:type="dcterms:W3CDTF">2025-01-04T10:50:17Z</dcterms:modified>
</cp:coreProperties>
</file>